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1"/>
  </bookViews>
  <sheets>
    <sheet name="2022학년도방과후학교2분기집행결과" sheetId="1" r:id="rId1"/>
    <sheet name="2022학년도방과후학교2분기집행결과 (2)" sheetId="2" r:id="rId2"/>
  </sheets>
  <definedNames/>
  <calcPr calcId="145621"/>
</workbook>
</file>

<file path=xl/sharedStrings.xml><?xml version="1.0" encoding="utf-8"?>
<sst xmlns="http://schemas.openxmlformats.org/spreadsheetml/2006/main" count="52" uniqueCount="44">
  <si>
    <t>3분기(6월~8월)
수강료 총액
(수익자+자유수강권)</t>
  </si>
  <si>
    <t>3분기(9월~11월)
교재비 총액
(수익자+자유수강권)</t>
  </si>
  <si>
    <t>3분기(9월~11월) 수입</t>
  </si>
  <si>
    <t>수강료+수용비
  (수익자)</t>
  </si>
  <si>
    <t>3분기 방과후학교 정산내역서</t>
  </si>
  <si>
    <t>교재비&amp;재료비
(수익자)</t>
  </si>
  <si>
    <t>교재비&amp;재료비
(자유수강자)</t>
  </si>
  <si>
    <t>축구</t>
  </si>
  <si>
    <t>컴퓨터</t>
  </si>
  <si>
    <t>쿠키</t>
  </si>
  <si>
    <t>창의미술</t>
  </si>
  <si>
    <t>주산암산</t>
  </si>
  <si>
    <t>방송댄스</t>
  </si>
  <si>
    <t>급수한자</t>
  </si>
  <si>
    <t>소 계</t>
  </si>
  <si>
    <t>수입</t>
  </si>
  <si>
    <t>부서</t>
  </si>
  <si>
    <t>지출</t>
  </si>
  <si>
    <t>수강료+수용비
  (자유수강자)</t>
  </si>
  <si>
    <t>2분기
강사료+강사료
지출금액</t>
  </si>
  <si>
    <t>과목별 지출 합계</t>
  </si>
  <si>
    <t>자유수강자 합계</t>
  </si>
  <si>
    <t>과목별  수입 합계</t>
  </si>
  <si>
    <t>3분기 지출현황</t>
  </si>
  <si>
    <t>3분기 방과후 총 수입
(수익자 수강료, 교재비+
자유수강권 수강료, 교재비)</t>
  </si>
  <si>
    <t>9월 강사료</t>
  </si>
  <si>
    <t>11월 수용비</t>
  </si>
  <si>
    <t>수익자합계</t>
  </si>
  <si>
    <t>10월 수용비</t>
  </si>
  <si>
    <t>11월 강사료</t>
  </si>
  <si>
    <t>3분기 교재비</t>
  </si>
  <si>
    <t>10월 강사료</t>
  </si>
  <si>
    <t>강사료+수용비</t>
  </si>
  <si>
    <t>수입 총계</t>
  </si>
  <si>
    <t>교재비&amp;재료비</t>
  </si>
  <si>
    <t>지출 총계</t>
  </si>
  <si>
    <t>수입총계</t>
  </si>
  <si>
    <t>9월 수용비</t>
  </si>
  <si>
    <t>3분기 총지출</t>
  </si>
  <si>
    <t>3분기(9월~11월)
교재비 수익자
징수금액</t>
  </si>
  <si>
    <t>3분기(9월~11월)
수강료 자유수강권
지원금액</t>
  </si>
  <si>
    <t>3분기(9월~11월)
수강료 수익자
징수금액</t>
  </si>
  <si>
    <t>3분기(9월~11월)
교재비 자유수강권
지원금액</t>
  </si>
  <si>
    <t>3분기 정산(3분기 총수입-3분기 총지출)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</si>
</sst>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sz val="12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</fonts>
  <fills count="13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9BF1B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medium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2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1" fontId="0" fillId="0" borderId="0" xfId="20" applyFont="1" applyAlignment="1">
      <alignment vertical="center"/>
      <protection/>
    </xf>
    <xf numFmtId="41" fontId="0" fillId="0" borderId="0" xfId="20" applyFont="1" applyAlignment="1">
      <alignment horizontal="center" vertical="center"/>
      <protection/>
    </xf>
    <xf numFmtId="41" fontId="0" fillId="0" borderId="2" xfId="20" applyFont="1" applyBorder="1" applyAlignment="1">
      <alignment horizontal="center" vertical="center"/>
      <protection/>
    </xf>
    <xf numFmtId="41" fontId="0" fillId="0" borderId="3" xfId="20" applyFont="1" applyBorder="1" applyAlignment="1">
      <alignment horizontal="center" vertical="center"/>
      <protection/>
    </xf>
    <xf numFmtId="41" fontId="3" fillId="5" borderId="4" xfId="20" applyFont="1" applyFill="1" applyBorder="1" applyAlignment="1">
      <alignment horizontal="center" vertical="center" wrapText="1"/>
      <protection/>
    </xf>
    <xf numFmtId="41" fontId="0" fillId="0" borderId="5" xfId="20" applyFont="1" applyBorder="1" applyAlignment="1">
      <alignment horizontal="center" vertical="center"/>
      <protection/>
    </xf>
    <xf numFmtId="41" fontId="0" fillId="0" borderId="6" xfId="20" applyFont="1" applyBorder="1" applyAlignment="1">
      <alignment horizontal="center" vertical="center"/>
      <protection/>
    </xf>
    <xf numFmtId="41" fontId="3" fillId="5" borderId="7" xfId="20" applyFont="1" applyFill="1" applyBorder="1" applyAlignment="1">
      <alignment horizontal="center" vertical="center"/>
      <protection/>
    </xf>
    <xf numFmtId="41" fontId="0" fillId="0" borderId="8" xfId="20" applyFont="1" applyBorder="1" applyAlignment="1">
      <alignment horizontal="center" vertical="center"/>
      <protection/>
    </xf>
    <xf numFmtId="41" fontId="0" fillId="0" borderId="9" xfId="20" applyFont="1" applyBorder="1" applyAlignment="1">
      <alignment horizontal="center" vertical="center"/>
      <protection/>
    </xf>
    <xf numFmtId="41" fontId="3" fillId="5" borderId="10" xfId="20" applyFont="1" applyFill="1" applyBorder="1" applyAlignment="1">
      <alignment horizontal="center" vertical="center" wrapText="1"/>
      <protection/>
    </xf>
    <xf numFmtId="41" fontId="3" fillId="5" borderId="11" xfId="20" applyFont="1" applyFill="1" applyBorder="1" applyAlignment="1">
      <alignment horizontal="center" vertical="center" wrapText="1"/>
      <protection/>
    </xf>
    <xf numFmtId="41" fontId="0" fillId="0" borderId="12" xfId="20" applyFont="1" applyBorder="1" applyAlignment="1">
      <alignment horizontal="center" vertical="center"/>
      <protection/>
    </xf>
    <xf numFmtId="41" fontId="0" fillId="0" borderId="13" xfId="20" applyFont="1" applyBorder="1" applyAlignment="1">
      <alignment horizontal="center" vertical="center"/>
      <protection/>
    </xf>
    <xf numFmtId="41" fontId="3" fillId="5" borderId="7" xfId="20" applyFont="1" applyFill="1" applyBorder="1" applyAlignment="1">
      <alignment horizontal="center" vertical="center" wrapText="1"/>
      <protection/>
    </xf>
    <xf numFmtId="41" fontId="0" fillId="6" borderId="8" xfId="20" applyFont="1" applyFill="1" applyBorder="1" applyAlignment="1">
      <alignment horizontal="center" vertical="center"/>
      <protection/>
    </xf>
    <xf numFmtId="41" fontId="3" fillId="5" borderId="14" xfId="20" applyFont="1" applyFill="1" applyBorder="1" applyAlignment="1">
      <alignment horizontal="center" vertical="center" wrapText="1"/>
      <protection/>
    </xf>
    <xf numFmtId="41" fontId="0" fillId="0" borderId="15" xfId="20" applyFont="1" applyBorder="1" applyAlignment="1">
      <alignment horizontal="center" vertical="center"/>
      <protection/>
    </xf>
    <xf numFmtId="41" fontId="0" fillId="0" borderId="1" xfId="0" applyNumberFormat="1" applyFill="1" applyBorder="1" applyAlignment="1">
      <alignment vertical="center"/>
    </xf>
    <xf numFmtId="41" fontId="0" fillId="7" borderId="5" xfId="20" applyFont="1" applyFill="1" applyBorder="1" applyAlignment="1">
      <alignment horizontal="center" vertical="center" wrapText="1"/>
      <protection/>
    </xf>
    <xf numFmtId="41" fontId="0" fillId="0" borderId="16" xfId="20" applyFont="1" applyBorder="1" applyAlignment="1">
      <alignment horizontal="center" vertical="center"/>
      <protection/>
    </xf>
    <xf numFmtId="41" fontId="0" fillId="0" borderId="17" xfId="20" applyFont="1" applyBorder="1" applyAlignment="1">
      <alignment horizontal="center" vertical="center"/>
      <protection/>
    </xf>
    <xf numFmtId="41" fontId="0" fillId="0" borderId="18" xfId="20" applyFont="1" applyBorder="1" applyAlignment="1">
      <alignment horizontal="center" vertical="center"/>
      <protection/>
    </xf>
    <xf numFmtId="41" fontId="0" fillId="6" borderId="16" xfId="20" applyFont="1" applyFill="1" applyBorder="1" applyAlignment="1">
      <alignment horizontal="center" vertical="center"/>
      <protection/>
    </xf>
    <xf numFmtId="41" fontId="0" fillId="0" borderId="19" xfId="20" applyFont="1" applyBorder="1" applyAlignment="1">
      <alignment horizontal="center" vertical="center"/>
      <protection/>
    </xf>
    <xf numFmtId="41" fontId="0" fillId="0" borderId="20" xfId="20" applyFont="1" applyBorder="1" applyAlignment="1">
      <alignment horizontal="center" vertical="center"/>
      <protection/>
    </xf>
    <xf numFmtId="41" fontId="3" fillId="8" borderId="21" xfId="20" applyFont="1" applyFill="1" applyBorder="1" applyAlignment="1">
      <alignment horizontal="center" vertical="center"/>
      <protection/>
    </xf>
    <xf numFmtId="41" fontId="0" fillId="8" borderId="22" xfId="20" applyFont="1" applyFill="1" applyBorder="1" applyAlignment="1">
      <alignment horizontal="center" vertical="center"/>
      <protection/>
    </xf>
    <xf numFmtId="41" fontId="0" fillId="8" borderId="23" xfId="20" applyFont="1" applyFill="1" applyBorder="1" applyAlignment="1">
      <alignment horizontal="center" vertical="center"/>
      <protection/>
    </xf>
    <xf numFmtId="41" fontId="0" fillId="8" borderId="8" xfId="20" applyFont="1" applyFill="1" applyBorder="1" applyAlignment="1">
      <alignment horizontal="center" vertical="center"/>
      <protection/>
    </xf>
    <xf numFmtId="41" fontId="0" fillId="8" borderId="24" xfId="20" applyFont="1" applyFill="1" applyBorder="1" applyAlignment="1">
      <alignment horizontal="center" vertical="center"/>
      <protection/>
    </xf>
    <xf numFmtId="41" fontId="0" fillId="8" borderId="25" xfId="20" applyFont="1" applyFill="1" applyBorder="1" applyAlignment="1">
      <alignment horizontal="center" vertical="center"/>
      <protection/>
    </xf>
    <xf numFmtId="41" fontId="3" fillId="5" borderId="11" xfId="20" applyFont="1" applyFill="1" applyBorder="1" applyAlignment="1">
      <alignment horizontal="center" vertical="center"/>
      <protection/>
    </xf>
    <xf numFmtId="41" fontId="2" fillId="9" borderId="26" xfId="20" applyFont="1" applyFill="1" applyBorder="1" applyAlignment="1">
      <alignment vertical="center"/>
      <protection/>
    </xf>
    <xf numFmtId="41" fontId="3" fillId="10" borderId="21" xfId="20" applyFont="1" applyFill="1" applyBorder="1" applyAlignment="1">
      <alignment vertical="center"/>
      <protection/>
    </xf>
    <xf numFmtId="41" fontId="4" fillId="8" borderId="22" xfId="20" applyFont="1" applyFill="1" applyBorder="1" applyAlignment="1">
      <alignment horizontal="center" vertical="center"/>
      <protection/>
    </xf>
    <xf numFmtId="41" fontId="0" fillId="8" borderId="21" xfId="20" applyFont="1" applyFill="1" applyBorder="1" applyAlignment="1">
      <alignment horizontal="center" vertical="center"/>
      <protection/>
    </xf>
    <xf numFmtId="41" fontId="0" fillId="7" borderId="17" xfId="20" applyFont="1" applyFill="1" applyBorder="1" applyAlignment="1">
      <alignment horizontal="center" vertical="center" wrapText="1"/>
      <protection/>
    </xf>
    <xf numFmtId="41" fontId="2" fillId="4" borderId="1" xfId="0" applyNumberFormat="1" applyFont="1" applyFill="1" applyBorder="1" applyAlignment="1">
      <alignment vertical="center"/>
    </xf>
    <xf numFmtId="41" fontId="0" fillId="3" borderId="1" xfId="0" applyNumberFormat="1" applyFill="1" applyBorder="1" applyAlignment="1">
      <alignment vertical="center"/>
    </xf>
    <xf numFmtId="41" fontId="2" fillId="11" borderId="1" xfId="0" applyNumberFormat="1" applyFont="1" applyFill="1" applyBorder="1" applyAlignment="1">
      <alignment vertical="center"/>
    </xf>
    <xf numFmtId="41" fontId="0" fillId="7" borderId="9" xfId="20" applyFont="1" applyFill="1" applyBorder="1" applyAlignment="1">
      <alignment horizontal="center" vertical="center"/>
      <protection/>
    </xf>
    <xf numFmtId="41" fontId="0" fillId="7" borderId="2" xfId="20" applyFont="1" applyFill="1" applyBorder="1" applyAlignment="1">
      <alignment horizontal="center" vertical="center"/>
      <protection/>
    </xf>
    <xf numFmtId="41" fontId="0" fillId="7" borderId="6" xfId="20" applyFont="1" applyFill="1" applyBorder="1" applyAlignment="1">
      <alignment horizontal="center" vertical="center"/>
      <protection/>
    </xf>
    <xf numFmtId="0" fontId="2" fillId="11" borderId="27" xfId="0" applyFont="1" applyFill="1" applyBorder="1" applyAlignment="1">
      <alignment vertical="center"/>
    </xf>
    <xf numFmtId="0" fontId="0" fillId="12" borderId="1" xfId="0" applyFont="1" applyFill="1" applyBorder="1" applyAlignment="1" applyProtection="1">
      <alignment vertical="center"/>
      <protection/>
    </xf>
    <xf numFmtId="41" fontId="0" fillId="12" borderId="23" xfId="20" applyFont="1" applyFill="1" applyBorder="1" applyAlignment="1" applyProtection="1">
      <alignment horizontal="center" vertical="center"/>
      <protection/>
    </xf>
    <xf numFmtId="41" fontId="3" fillId="10" borderId="28" xfId="20" applyFont="1" applyFill="1" applyBorder="1" applyAlignment="1">
      <alignment horizontal="center" vertical="center"/>
      <protection/>
    </xf>
    <xf numFmtId="41" fontId="3" fillId="10" borderId="29" xfId="20" applyFont="1" applyFill="1" applyBorder="1" applyAlignment="1">
      <alignment horizontal="center" vertical="center"/>
      <protection/>
    </xf>
    <xf numFmtId="41" fontId="5" fillId="0" borderId="29" xfId="20" applyFont="1" applyBorder="1" applyAlignment="1">
      <alignment horizontal="center" vertical="center"/>
      <protection/>
    </xf>
    <xf numFmtId="41" fontId="5" fillId="0" borderId="30" xfId="20" applyFont="1" applyBorder="1" applyAlignment="1">
      <alignment horizontal="center" vertical="center" wrapText="1"/>
      <protection/>
    </xf>
    <xf numFmtId="41" fontId="5" fillId="0" borderId="31" xfId="20" applyFont="1" applyBorder="1" applyAlignment="1">
      <alignment horizontal="center" vertical="center" wrapText="1"/>
      <protection/>
    </xf>
    <xf numFmtId="41" fontId="5" fillId="0" borderId="32" xfId="20" applyFont="1" applyBorder="1" applyAlignment="1">
      <alignment horizontal="center" vertical="center" wrapText="1"/>
      <protection/>
    </xf>
    <xf numFmtId="41" fontId="2" fillId="9" borderId="33" xfId="20" applyFont="1" applyFill="1" applyBorder="1" applyAlignment="1">
      <alignment horizontal="center" vertical="center"/>
      <protection/>
    </xf>
    <xf numFmtId="41" fontId="2" fillId="9" borderId="34" xfId="20" applyFont="1" applyFill="1" applyBorder="1" applyAlignment="1">
      <alignment horizontal="center" vertical="center"/>
      <protection/>
    </xf>
    <xf numFmtId="41" fontId="2" fillId="9" borderId="26" xfId="20" applyFont="1" applyFill="1" applyBorder="1" applyAlignment="1">
      <alignment horizontal="center" vertical="center"/>
      <protection/>
    </xf>
    <xf numFmtId="41" fontId="5" fillId="0" borderId="35" xfId="20" applyFont="1" applyBorder="1" applyAlignment="1">
      <alignment horizontal="center" vertical="center" wrapText="1"/>
      <protection/>
    </xf>
    <xf numFmtId="41" fontId="5" fillId="0" borderId="36" xfId="20" applyFont="1" applyBorder="1" applyAlignment="1">
      <alignment horizontal="center" vertical="center" wrapText="1"/>
      <protection/>
    </xf>
    <xf numFmtId="41" fontId="5" fillId="0" borderId="37" xfId="20" applyFont="1" applyBorder="1" applyAlignment="1">
      <alignment horizontal="center" vertical="center" wrapText="1"/>
      <protection/>
    </xf>
    <xf numFmtId="0" fontId="2" fillId="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1" fontId="0" fillId="0" borderId="8" xfId="20" applyFont="1" applyFill="1" applyBorder="1" applyAlignment="1">
      <alignment horizontal="center" vertical="center"/>
      <protection/>
    </xf>
    <xf numFmtId="41" fontId="0" fillId="0" borderId="9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I20"/>
  <sheetViews>
    <sheetView zoomScaleSheetLayoutView="75" workbookViewId="0" topLeftCell="A1">
      <selection activeCell="H25" sqref="H25"/>
    </sheetView>
  </sheetViews>
  <sheetFormatPr defaultColWidth="9.00390625" defaultRowHeight="16.5"/>
  <cols>
    <col min="2" max="2" width="13.50390625" style="1" customWidth="1"/>
    <col min="3" max="3" width="16.50390625" style="1" customWidth="1"/>
    <col min="4" max="4" width="18.125" style="1" customWidth="1"/>
    <col min="5" max="5" width="13.75390625" style="1" customWidth="1"/>
    <col min="6" max="6" width="16.375" style="1" customWidth="1"/>
    <col min="7" max="7" width="18.25390625" style="1" customWidth="1"/>
    <col min="8" max="8" width="23.625" style="1" customWidth="1"/>
    <col min="9" max="9" width="14.75390625" style="1" customWidth="1"/>
  </cols>
  <sheetData>
    <row r="1" spans="1:9" ht="22.05">
      <c r="A1" s="2"/>
      <c r="B1" s="73" t="s">
        <v>2</v>
      </c>
      <c r="C1" s="73"/>
      <c r="D1" s="73"/>
      <c r="E1" s="73"/>
      <c r="F1" s="73"/>
      <c r="G1" s="73"/>
      <c r="H1" s="73"/>
      <c r="I1" s="12" t="s">
        <v>23</v>
      </c>
    </row>
    <row r="2" spans="1:9" ht="65.5">
      <c r="A2" s="2" t="s">
        <v>16</v>
      </c>
      <c r="B2" s="3" t="s">
        <v>41</v>
      </c>
      <c r="C2" s="3" t="s">
        <v>40</v>
      </c>
      <c r="D2" s="3" t="s">
        <v>0</v>
      </c>
      <c r="E2" s="3" t="s">
        <v>39</v>
      </c>
      <c r="F2" s="3" t="s">
        <v>42</v>
      </c>
      <c r="G2" s="3" t="s">
        <v>1</v>
      </c>
      <c r="H2" s="3" t="s">
        <v>24</v>
      </c>
      <c r="I2" s="3" t="s">
        <v>19</v>
      </c>
    </row>
    <row r="3" spans="1:9" ht="16.5">
      <c r="A3" s="2" t="s">
        <v>13</v>
      </c>
      <c r="B3" s="10">
        <f>450000+25920</f>
        <v>475920</v>
      </c>
      <c r="C3" s="10">
        <f>281250+16200</f>
        <v>297450</v>
      </c>
      <c r="D3" s="10">
        <f>B3+C3</f>
        <v>773370</v>
      </c>
      <c r="E3" s="10">
        <v>36000</v>
      </c>
      <c r="F3" s="10">
        <v>49000</v>
      </c>
      <c r="G3" s="10">
        <f>E3+F3</f>
        <v>85000</v>
      </c>
      <c r="H3" s="10">
        <v>858370</v>
      </c>
      <c r="I3" s="5" t="s">
        <v>25</v>
      </c>
    </row>
    <row r="4" spans="1:9" ht="16.5">
      <c r="A4" s="2" t="s">
        <v>11</v>
      </c>
      <c r="B4" s="10">
        <f>550000+31680</f>
        <v>581680</v>
      </c>
      <c r="C4" s="10">
        <f>137500+7920</f>
        <v>145420</v>
      </c>
      <c r="D4" s="10">
        <f>B4+C4</f>
        <v>727100</v>
      </c>
      <c r="E4" s="10">
        <v>128000</v>
      </c>
      <c r="F4" s="10">
        <v>32000</v>
      </c>
      <c r="G4" s="10">
        <f>E4+F4</f>
        <v>160000</v>
      </c>
      <c r="H4" s="10">
        <v>887100</v>
      </c>
      <c r="I4" s="11">
        <v>2862500</v>
      </c>
    </row>
    <row r="5" spans="1:9" ht="16.5">
      <c r="A5" s="2" t="s">
        <v>12</v>
      </c>
      <c r="B5" s="10">
        <v>819640</v>
      </c>
      <c r="C5" s="10">
        <v>211520</v>
      </c>
      <c r="D5" s="10">
        <f>B5+C5</f>
        <v>1031160</v>
      </c>
      <c r="E5" s="2"/>
      <c r="F5" s="2"/>
      <c r="G5" s="2"/>
      <c r="H5" s="10">
        <v>1031160</v>
      </c>
      <c r="I5" s="5" t="s">
        <v>31</v>
      </c>
    </row>
    <row r="6" spans="1:9" ht="16.5">
      <c r="A6" s="2" t="s">
        <v>10</v>
      </c>
      <c r="B6" s="10">
        <v>396600</v>
      </c>
      <c r="C6" s="10">
        <v>634560</v>
      </c>
      <c r="D6" s="10">
        <f>C6+B6</f>
        <v>1031160</v>
      </c>
      <c r="E6" s="2"/>
      <c r="F6" s="2"/>
      <c r="G6" s="2"/>
      <c r="H6" s="10">
        <v>1031160</v>
      </c>
      <c r="I6" s="11">
        <v>2912500</v>
      </c>
    </row>
    <row r="7" spans="1:9" ht="16.5">
      <c r="A7" s="2" t="s">
        <v>7</v>
      </c>
      <c r="B7" s="10">
        <v>727100</v>
      </c>
      <c r="C7" s="10">
        <v>449480</v>
      </c>
      <c r="D7" s="10">
        <f>C7+B7</f>
        <v>1176580</v>
      </c>
      <c r="E7" s="2"/>
      <c r="F7" s="2"/>
      <c r="G7" s="2"/>
      <c r="H7" s="10">
        <v>1176580</v>
      </c>
      <c r="I7" s="5" t="s">
        <v>29</v>
      </c>
    </row>
    <row r="8" spans="1:9" ht="16.5">
      <c r="A8" s="2" t="s">
        <v>8</v>
      </c>
      <c r="B8" s="10">
        <f>1875000+108000</f>
        <v>1983000</v>
      </c>
      <c r="C8" s="10">
        <f>750000+43200</f>
        <v>793200</v>
      </c>
      <c r="D8" s="10">
        <f>C8+B8</f>
        <v>2776200</v>
      </c>
      <c r="E8" s="10">
        <v>280000</v>
      </c>
      <c r="F8" s="10">
        <v>124000</v>
      </c>
      <c r="G8" s="10">
        <f>E8+F8</f>
        <v>404000</v>
      </c>
      <c r="H8" s="10">
        <v>3180200</v>
      </c>
      <c r="I8" s="11">
        <v>3025000</v>
      </c>
    </row>
    <row r="9" spans="1:9" ht="16.5">
      <c r="A9" s="2" t="s">
        <v>9</v>
      </c>
      <c r="B9" s="10">
        <f>1275000+73440</f>
        <v>1348440</v>
      </c>
      <c r="C9" s="10">
        <f>750000+43200</f>
        <v>793200</v>
      </c>
      <c r="D9" s="10">
        <f>C9+B9</f>
        <v>2141640</v>
      </c>
      <c r="E9" s="10">
        <v>1020000</v>
      </c>
      <c r="F9" s="10">
        <v>350000</v>
      </c>
      <c r="G9" s="10">
        <f>E9+F9</f>
        <v>1370000</v>
      </c>
      <c r="H9" s="10">
        <v>3161310</v>
      </c>
      <c r="I9" s="6" t="s">
        <v>37</v>
      </c>
    </row>
    <row r="10" spans="1:9" ht="16.5">
      <c r="A10" s="2"/>
      <c r="B10" s="2"/>
      <c r="C10" s="2"/>
      <c r="D10" s="2"/>
      <c r="E10" s="2"/>
      <c r="F10" s="2"/>
      <c r="G10" s="2"/>
      <c r="H10" s="2"/>
      <c r="I10" s="6"/>
    </row>
    <row r="11" spans="1:9" ht="16.5">
      <c r="A11" s="2"/>
      <c r="B11" s="2"/>
      <c r="C11" s="2"/>
      <c r="D11" s="2"/>
      <c r="E11" s="2"/>
      <c r="F11" s="2"/>
      <c r="G11" s="2"/>
      <c r="H11" s="2"/>
      <c r="I11" s="7" t="s">
        <v>28</v>
      </c>
    </row>
    <row r="12" spans="1:9" ht="16.5">
      <c r="A12" s="2"/>
      <c r="B12" s="2"/>
      <c r="C12" s="2"/>
      <c r="D12" s="2"/>
      <c r="E12" s="2"/>
      <c r="F12" s="2"/>
      <c r="G12" s="2"/>
      <c r="H12" s="2"/>
      <c r="I12" s="6"/>
    </row>
    <row r="13" spans="1:9" ht="16.5">
      <c r="A13" s="2"/>
      <c r="B13" s="2"/>
      <c r="C13" s="2"/>
      <c r="D13" s="2"/>
      <c r="E13" s="2"/>
      <c r="F13" s="2"/>
      <c r="G13" s="2"/>
      <c r="H13" s="2"/>
      <c r="I13" s="7" t="s">
        <v>26</v>
      </c>
    </row>
    <row r="14" spans="1:9" ht="16.5">
      <c r="A14" s="2"/>
      <c r="B14" s="2"/>
      <c r="C14" s="2"/>
      <c r="D14" s="2"/>
      <c r="E14" s="2"/>
      <c r="F14" s="2"/>
      <c r="G14" s="2"/>
      <c r="H14" s="2"/>
      <c r="I14" s="52">
        <v>506880</v>
      </c>
    </row>
    <row r="15" spans="1:9" ht="16.5">
      <c r="A15" s="2"/>
      <c r="B15" s="2"/>
      <c r="C15" s="2"/>
      <c r="D15" s="2"/>
      <c r="E15" s="2"/>
      <c r="F15" s="2"/>
      <c r="G15" s="2"/>
      <c r="H15" s="2"/>
      <c r="I15" s="58" t="s">
        <v>30</v>
      </c>
    </row>
    <row r="16" spans="1:9" ht="16.75">
      <c r="A16" s="2"/>
      <c r="B16" s="2"/>
      <c r="C16" s="2"/>
      <c r="D16" s="2"/>
      <c r="E16" s="2"/>
      <c r="F16" s="2"/>
      <c r="G16" s="2"/>
      <c r="H16" s="2"/>
      <c r="I16" s="59">
        <v>2019000</v>
      </c>
    </row>
    <row r="17" spans="1:9" ht="17.8">
      <c r="A17" s="2"/>
      <c r="B17" s="2"/>
      <c r="C17" s="2"/>
      <c r="D17" s="2"/>
      <c r="E17" s="2"/>
      <c r="F17" s="2"/>
      <c r="G17" s="2"/>
      <c r="H17" s="2"/>
      <c r="I17" s="57" t="s">
        <v>38</v>
      </c>
    </row>
    <row r="18" spans="1:9" ht="17.8">
      <c r="A18" s="2"/>
      <c r="B18" s="2"/>
      <c r="C18" s="2"/>
      <c r="D18" s="2"/>
      <c r="E18" s="2"/>
      <c r="F18" s="2"/>
      <c r="G18" s="2"/>
      <c r="H18" s="2"/>
      <c r="I18" s="53">
        <f>I4+I6+I8+I10+I12+I14+I16</f>
        <v>11325880</v>
      </c>
    </row>
    <row r="19" spans="1:9" ht="17.8">
      <c r="A19" s="72" t="s">
        <v>36</v>
      </c>
      <c r="B19" s="72"/>
      <c r="C19" s="72"/>
      <c r="D19" s="51">
        <f>SUM(H3:H17)</f>
        <v>11325880</v>
      </c>
      <c r="E19" s="2"/>
      <c r="F19" s="2"/>
      <c r="G19" s="31">
        <f>SUM(G3:G18)</f>
        <v>2019000</v>
      </c>
      <c r="H19" s="4"/>
      <c r="I19" s="8"/>
    </row>
    <row r="20" spans="1:9" ht="17.8">
      <c r="A20" s="72" t="s">
        <v>43</v>
      </c>
      <c r="B20" s="72"/>
      <c r="C20" s="72"/>
      <c r="D20" s="9">
        <f>D19-I18</f>
        <v>0</v>
      </c>
      <c r="E20" s="2"/>
      <c r="F20" s="2"/>
      <c r="G20" s="2"/>
      <c r="H20" s="2"/>
      <c r="I20" s="2"/>
    </row>
  </sheetData>
  <mergeCells count="3">
    <mergeCell ref="A19:C19"/>
    <mergeCell ref="A20:C20"/>
    <mergeCell ref="B1:H1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4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B1:L12"/>
  <sheetViews>
    <sheetView tabSelected="1" zoomScaleSheetLayoutView="75" workbookViewId="0" topLeftCell="A1">
      <selection activeCell="L12" sqref="L12"/>
    </sheetView>
  </sheetViews>
  <sheetFormatPr defaultColWidth="9.00390625" defaultRowHeight="16.5"/>
  <cols>
    <col min="1" max="1" width="9.00390625" style="13" customWidth="1"/>
    <col min="2" max="2" width="11.50390625" style="13" customWidth="1"/>
    <col min="3" max="5" width="16.25390625" style="13" customWidth="1"/>
    <col min="6" max="7" width="16.50390625" style="13" customWidth="1"/>
    <col min="8" max="8" width="18.125" style="13" customWidth="1"/>
    <col min="9" max="9" width="23.625" style="13" customWidth="1"/>
    <col min="10" max="10" width="31.375" style="13" customWidth="1"/>
    <col min="11" max="11" width="17.50390625" style="13" customWidth="1"/>
    <col min="12" max="12" width="21.50390625" style="13" customWidth="1"/>
    <col min="13" max="13" width="10.375" style="13" bestFit="1" customWidth="1"/>
    <col min="14" max="16384" width="9.00390625" style="13" customWidth="1"/>
  </cols>
  <sheetData>
    <row r="1" spans="2:12" ht="65.25" customHeight="1">
      <c r="B1" s="62" t="s">
        <v>4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2" ht="46.5" customHeight="1">
      <c r="B2" s="63" t="s">
        <v>15</v>
      </c>
      <c r="C2" s="64"/>
      <c r="D2" s="64"/>
      <c r="E2" s="64"/>
      <c r="F2" s="64"/>
      <c r="G2" s="64"/>
      <c r="H2" s="64"/>
      <c r="I2" s="65"/>
      <c r="J2" s="69" t="s">
        <v>17</v>
      </c>
      <c r="K2" s="70"/>
      <c r="L2" s="71"/>
    </row>
    <row r="3" spans="2:12" s="14" customFormat="1" ht="42.75" customHeight="1">
      <c r="B3" s="20" t="s">
        <v>16</v>
      </c>
      <c r="C3" s="23" t="s">
        <v>3</v>
      </c>
      <c r="D3" s="24" t="s">
        <v>5</v>
      </c>
      <c r="E3" s="27" t="s">
        <v>27</v>
      </c>
      <c r="F3" s="17" t="s">
        <v>18</v>
      </c>
      <c r="G3" s="24" t="s">
        <v>6</v>
      </c>
      <c r="H3" s="27" t="s">
        <v>21</v>
      </c>
      <c r="I3" s="29" t="s">
        <v>22</v>
      </c>
      <c r="J3" s="17" t="s">
        <v>32</v>
      </c>
      <c r="K3" s="45" t="s">
        <v>34</v>
      </c>
      <c r="L3" s="20" t="s">
        <v>20</v>
      </c>
    </row>
    <row r="4" spans="2:12" s="14" customFormat="1" ht="35.25" customHeight="1">
      <c r="B4" s="21" t="s">
        <v>13</v>
      </c>
      <c r="C4" s="16">
        <f>450000+25920</f>
        <v>475920</v>
      </c>
      <c r="D4" s="25">
        <v>36000</v>
      </c>
      <c r="E4" s="28">
        <f>SUM(C4:D4)</f>
        <v>511920</v>
      </c>
      <c r="F4" s="18">
        <f>281250+16200</f>
        <v>297450</v>
      </c>
      <c r="G4" s="25">
        <f>37000+12000</f>
        <v>49000</v>
      </c>
      <c r="H4" s="28">
        <f>SUM(F4:G4)</f>
        <v>346450</v>
      </c>
      <c r="I4" s="30">
        <f>E4+H4</f>
        <v>858370</v>
      </c>
      <c r="J4" s="32">
        <f>C4+F4</f>
        <v>773370</v>
      </c>
      <c r="K4" s="25">
        <f>D4+G4</f>
        <v>85000</v>
      </c>
      <c r="L4" s="74">
        <f>J4+K4</f>
        <v>858370</v>
      </c>
    </row>
    <row r="5" spans="2:12" s="14" customFormat="1" ht="35.25" customHeight="1">
      <c r="B5" s="22" t="s">
        <v>11</v>
      </c>
      <c r="C5" s="15">
        <v>581680</v>
      </c>
      <c r="D5" s="26">
        <v>128000</v>
      </c>
      <c r="E5" s="28">
        <f aca="true" t="shared" si="0" ref="E5:E11">SUM(C5:D5)</f>
        <v>709680</v>
      </c>
      <c r="F5" s="19">
        <v>145420</v>
      </c>
      <c r="G5" s="26">
        <v>32000</v>
      </c>
      <c r="H5" s="28">
        <f aca="true" t="shared" si="1" ref="H5:H11">SUM(F5:G5)</f>
        <v>177420</v>
      </c>
      <c r="I5" s="30">
        <f aca="true" t="shared" si="2" ref="I5:I10">E5+H5</f>
        <v>887100</v>
      </c>
      <c r="J5" s="32">
        <f aca="true" t="shared" si="3" ref="J5:J10">C5+F5</f>
        <v>727100</v>
      </c>
      <c r="K5" s="26">
        <f>D5+G5</f>
        <v>160000</v>
      </c>
      <c r="L5" s="74">
        <f aca="true" t="shared" si="4" ref="L5:L10">J5+K5</f>
        <v>887100</v>
      </c>
    </row>
    <row r="6" spans="2:12" s="14" customFormat="1" ht="35.25" customHeight="1">
      <c r="B6" s="54" t="s">
        <v>12</v>
      </c>
      <c r="C6" s="55">
        <f>775000+44640</f>
        <v>819640</v>
      </c>
      <c r="D6" s="26"/>
      <c r="E6" s="28">
        <f>SUM(C6:D6)</f>
        <v>819640</v>
      </c>
      <c r="F6" s="56">
        <v>211520</v>
      </c>
      <c r="G6" s="26"/>
      <c r="H6" s="28">
        <f t="shared" si="1"/>
        <v>211520</v>
      </c>
      <c r="I6" s="30">
        <f t="shared" si="2"/>
        <v>1031160</v>
      </c>
      <c r="J6" s="32">
        <f t="shared" si="3"/>
        <v>1031160</v>
      </c>
      <c r="K6" s="26"/>
      <c r="L6" s="75">
        <f t="shared" si="4"/>
        <v>1031160</v>
      </c>
    </row>
    <row r="7" spans="2:12" s="14" customFormat="1" ht="35.25" customHeight="1">
      <c r="B7" s="22" t="s">
        <v>10</v>
      </c>
      <c r="C7" s="15">
        <v>396600</v>
      </c>
      <c r="D7" s="26"/>
      <c r="E7" s="28">
        <f t="shared" si="0"/>
        <v>396600</v>
      </c>
      <c r="F7" s="19">
        <v>634560</v>
      </c>
      <c r="G7" s="26"/>
      <c r="H7" s="28">
        <f t="shared" si="1"/>
        <v>634560</v>
      </c>
      <c r="I7" s="30">
        <f t="shared" si="2"/>
        <v>1031160</v>
      </c>
      <c r="J7" s="32">
        <f t="shared" si="3"/>
        <v>1031160</v>
      </c>
      <c r="K7" s="26"/>
      <c r="L7" s="74">
        <f t="shared" si="4"/>
        <v>1031160</v>
      </c>
    </row>
    <row r="8" spans="2:12" s="14" customFormat="1" ht="35.25" customHeight="1">
      <c r="B8" s="22" t="s">
        <v>7</v>
      </c>
      <c r="C8" s="15">
        <v>727100</v>
      </c>
      <c r="D8" s="26"/>
      <c r="E8" s="28">
        <f t="shared" si="0"/>
        <v>727100</v>
      </c>
      <c r="F8" s="19">
        <v>449480</v>
      </c>
      <c r="G8" s="26"/>
      <c r="H8" s="28">
        <f t="shared" si="1"/>
        <v>449480</v>
      </c>
      <c r="I8" s="30">
        <f t="shared" si="2"/>
        <v>1176580</v>
      </c>
      <c r="J8" s="32">
        <f t="shared" si="3"/>
        <v>1176580</v>
      </c>
      <c r="K8" s="26"/>
      <c r="L8" s="74">
        <f t="shared" si="4"/>
        <v>1176580</v>
      </c>
    </row>
    <row r="9" spans="2:12" s="14" customFormat="1" ht="35.25" customHeight="1">
      <c r="B9" s="22" t="s">
        <v>8</v>
      </c>
      <c r="C9" s="15">
        <v>1983000</v>
      </c>
      <c r="D9" s="26">
        <v>280000</v>
      </c>
      <c r="E9" s="28">
        <f t="shared" si="0"/>
        <v>2263000</v>
      </c>
      <c r="F9" s="19">
        <v>793200</v>
      </c>
      <c r="G9" s="26">
        <v>124000</v>
      </c>
      <c r="H9" s="28">
        <f t="shared" si="1"/>
        <v>917200</v>
      </c>
      <c r="I9" s="30">
        <f t="shared" si="2"/>
        <v>3180200</v>
      </c>
      <c r="J9" s="32">
        <f t="shared" si="3"/>
        <v>2776200</v>
      </c>
      <c r="K9" s="26">
        <f>D9+G9</f>
        <v>404000</v>
      </c>
      <c r="L9" s="74">
        <f t="shared" si="4"/>
        <v>3180200</v>
      </c>
    </row>
    <row r="10" spans="2:12" s="14" customFormat="1" ht="35.25" customHeight="1">
      <c r="B10" s="33" t="s">
        <v>9</v>
      </c>
      <c r="C10" s="34">
        <v>1348440</v>
      </c>
      <c r="D10" s="35">
        <v>1020000</v>
      </c>
      <c r="E10" s="36">
        <f t="shared" si="0"/>
        <v>2368440</v>
      </c>
      <c r="F10" s="37">
        <f>418750+24120</f>
        <v>442870</v>
      </c>
      <c r="G10" s="35">
        <f>300000+50000</f>
        <v>350000</v>
      </c>
      <c r="H10" s="36">
        <f t="shared" si="1"/>
        <v>792870</v>
      </c>
      <c r="I10" s="38">
        <f t="shared" si="2"/>
        <v>3161310</v>
      </c>
      <c r="J10" s="50">
        <f t="shared" si="3"/>
        <v>1791310</v>
      </c>
      <c r="K10" s="35">
        <f>D10+G10</f>
        <v>1370000</v>
      </c>
      <c r="L10" s="33">
        <f t="shared" si="4"/>
        <v>3161310</v>
      </c>
    </row>
    <row r="11" spans="2:12" s="14" customFormat="1" ht="45" customHeight="1">
      <c r="B11" s="39" t="s">
        <v>14</v>
      </c>
      <c r="C11" s="40">
        <f>SUM(C4:C10)</f>
        <v>6332380</v>
      </c>
      <c r="D11" s="41">
        <f>SUM(D4:D10)</f>
        <v>1464000</v>
      </c>
      <c r="E11" s="42">
        <f t="shared" si="0"/>
        <v>7796380</v>
      </c>
      <c r="F11" s="43">
        <f>SUM(F4:F10)</f>
        <v>2974500</v>
      </c>
      <c r="G11" s="41">
        <f>SUM(G4:G10)</f>
        <v>555000</v>
      </c>
      <c r="H11" s="42">
        <f t="shared" si="1"/>
        <v>3529500</v>
      </c>
      <c r="I11" s="44">
        <f>SUM(I4:I10)</f>
        <v>11325880</v>
      </c>
      <c r="J11" s="48">
        <f>SUM(J4:J10)</f>
        <v>9306880</v>
      </c>
      <c r="K11" s="41">
        <f>SUM(K4:K10)</f>
        <v>2019000</v>
      </c>
      <c r="L11" s="49">
        <f>J11+K11</f>
        <v>11325880</v>
      </c>
    </row>
    <row r="12" spans="2:12" s="14" customFormat="1" ht="39.75" customHeight="1">
      <c r="B12" s="66" t="s">
        <v>33</v>
      </c>
      <c r="C12" s="67"/>
      <c r="D12" s="67"/>
      <c r="E12" s="67"/>
      <c r="F12" s="67"/>
      <c r="G12" s="67"/>
      <c r="H12" s="68"/>
      <c r="I12" s="46">
        <f>I11</f>
        <v>11325880</v>
      </c>
      <c r="J12" s="60" t="s">
        <v>35</v>
      </c>
      <c r="K12" s="61"/>
      <c r="L12" s="47">
        <f>L11</f>
        <v>11325880</v>
      </c>
    </row>
  </sheetData>
  <mergeCells count="5">
    <mergeCell ref="J12:K12"/>
    <mergeCell ref="B1:L1"/>
    <mergeCell ref="B2:I2"/>
    <mergeCell ref="B12:H12"/>
    <mergeCell ref="J2:L2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5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이신우</dc:creator>
  <cp:keywords/>
  <dc:description/>
  <cp:lastModifiedBy>user</cp:lastModifiedBy>
  <cp:lastPrinted>2022-09-23T05:07:34Z</cp:lastPrinted>
  <dcterms:created xsi:type="dcterms:W3CDTF">2020-02-29T01:26:11Z</dcterms:created>
  <dcterms:modified xsi:type="dcterms:W3CDTF">2022-11-17T04:21:51Z</dcterms:modified>
  <cp:category/>
  <cp:version/>
  <cp:contentType/>
  <cp:contentStatus/>
  <cp:revision>14</cp:revision>
</cp:coreProperties>
</file>